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480" windowHeight="11640" activeTab="0"/>
  </bookViews>
  <sheets>
    <sheet name="EOQ" sheetId="1" r:id="rId1"/>
    <sheet name="Basic EOQ" sheetId="2" r:id="rId2"/>
    <sheet name="EOQ Components" sheetId="3" r:id="rId3"/>
  </sheets>
  <definedNames>
    <definedName name="AnnualHoldingCost">'Basic EOQ'!$G$7</definedName>
    <definedName name="AnnualSetupCost">'Basic EOQ'!$G$6</definedName>
    <definedName name="ChartData">'EOQ'!$B$15:$G$44</definedName>
    <definedName name="D">'Basic EOQ'!$C$4</definedName>
    <definedName name="h">'Basic EOQ'!$C$6</definedName>
    <definedName name="HC">'EOQ'!$C$15:$C$44</definedName>
    <definedName name="K">'Basic EOQ'!$C$5</definedName>
    <definedName name="L">'Basic EOQ'!$C$7</definedName>
    <definedName name="MC">'EOQ'!$E$15:$E$44</definedName>
    <definedName name="OC">'EOQ'!$D$15:$D$44</definedName>
    <definedName name="OrderQ">'EOQ'!$B$15:$B$44</definedName>
    <definedName name="Q">'Basic EOQ'!$C$11</definedName>
    <definedName name="QLine">'EOQ'!$B$49</definedName>
    <definedName name="SC">'EOQ'!$F$15:$F$44</definedName>
    <definedName name="TC">'EOQ'!$G$15:$G$44</definedName>
    <definedName name="WD">'Basic EOQ'!$C$8</definedName>
  </definedNames>
  <calcPr fullCalcOnLoad="1"/>
</workbook>
</file>

<file path=xl/sharedStrings.xml><?xml version="1.0" encoding="utf-8"?>
<sst xmlns="http://schemas.openxmlformats.org/spreadsheetml/2006/main" count="76" uniqueCount="67">
  <si>
    <t>Holding Cost</t>
  </si>
  <si>
    <t>Order Cost</t>
  </si>
  <si>
    <t>Total Cost</t>
  </si>
  <si>
    <t>Order Quantity</t>
  </si>
  <si>
    <t>Q</t>
  </si>
  <si>
    <t>hC(Q/2)</t>
  </si>
  <si>
    <t>(R/Q)S</t>
  </si>
  <si>
    <t>CR</t>
  </si>
  <si>
    <t>Material Cost</t>
  </si>
  <si>
    <t>TC</t>
  </si>
  <si>
    <t>Line</t>
  </si>
  <si>
    <t>Inventory Management using EOQ</t>
  </si>
  <si>
    <t>Shortage Cost</t>
  </si>
  <si>
    <t>(B(Q-n)^2)/2Q</t>
  </si>
  <si>
    <t>Basic EOQ Model (Analytical Version)</t>
  </si>
  <si>
    <t>Data</t>
  </si>
  <si>
    <t>Results</t>
  </si>
  <si>
    <t>Range Name</t>
  </si>
  <si>
    <t>Cell</t>
  </si>
  <si>
    <t>D =</t>
  </si>
  <si>
    <t>(demand/year)</t>
  </si>
  <si>
    <t>Reorder Point</t>
  </si>
  <si>
    <t>AnnualHoldingCost</t>
  </si>
  <si>
    <t>G7</t>
  </si>
  <si>
    <t>K =</t>
  </si>
  <si>
    <t>(setup cost)</t>
  </si>
  <si>
    <t>AnnualSetupCost</t>
  </si>
  <si>
    <t>G6</t>
  </si>
  <si>
    <t>h =</t>
  </si>
  <si>
    <t>(unit holding cost)</t>
  </si>
  <si>
    <t>Annual Setup Cost</t>
  </si>
  <si>
    <t>D</t>
  </si>
  <si>
    <t>C4</t>
  </si>
  <si>
    <t>L =</t>
  </si>
  <si>
    <t>(lead time in days)</t>
  </si>
  <si>
    <t>Annual Holding Cost</t>
  </si>
  <si>
    <t>h</t>
  </si>
  <si>
    <t>C6</t>
  </si>
  <si>
    <t>WD =</t>
  </si>
  <si>
    <t>(working days/year)</t>
  </si>
  <si>
    <t>Total Variable Cost</t>
  </si>
  <si>
    <t>K</t>
  </si>
  <si>
    <t>C5</t>
  </si>
  <si>
    <t>L</t>
  </si>
  <si>
    <t>C7</t>
  </si>
  <si>
    <t>Decision</t>
  </si>
  <si>
    <t>C11</t>
  </si>
  <si>
    <t>Q =</t>
  </si>
  <si>
    <t>(optimal order quantity)</t>
  </si>
  <si>
    <t>ReorderPoint</t>
  </si>
  <si>
    <t>G4</t>
  </si>
  <si>
    <t>TotalVariableCost</t>
  </si>
  <si>
    <t>G8</t>
  </si>
  <si>
    <t>WD</t>
  </si>
  <si>
    <t>C8</t>
  </si>
  <si>
    <t>Spreadsheet Implementation of EOQ Model</t>
  </si>
  <si>
    <t>Annual Demand</t>
  </si>
  <si>
    <t>Ordering Cost</t>
  </si>
  <si>
    <t>S</t>
  </si>
  <si>
    <t>H</t>
  </si>
  <si>
    <t>Lead Time</t>
  </si>
  <si>
    <t>Item Cost</t>
  </si>
  <si>
    <t>C</t>
  </si>
  <si>
    <t>Total annual inventory cost = Ordering cost + Carrying cost</t>
  </si>
  <si>
    <t>(D/Q)*S</t>
  </si>
  <si>
    <t>(Q/2)*H</t>
  </si>
  <si>
    <t>Carrying Cost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</si>
</sst>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b/>
      <sz val="10"/>
      <name val="Georgia"/>
      <family val="1"/>
    </font>
    <font>
      <sz val="10"/>
      <name val="Georgia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0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0" fillId="3" borderId="3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center"/>
    </xf>
    <xf numFmtId="164" fontId="0" fillId="4" borderId="3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0" fontId="0" fillId="6" borderId="0" xfId="0" applyNumberFormat="1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left"/>
    </xf>
    <xf numFmtId="0" fontId="0" fillId="5" borderId="4" xfId="0" applyNumberFormat="1" applyFont="1" applyFill="1" applyBorder="1" applyAlignment="1">
      <alignment/>
    </xf>
    <xf numFmtId="0" fontId="0" fillId="5" borderId="5" xfId="0" applyNumberFormat="1" applyFont="1" applyFill="1" applyBorder="1" applyAlignment="1">
      <alignment/>
    </xf>
    <xf numFmtId="165" fontId="0" fillId="6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5" borderId="6" xfId="0" applyNumberFormat="1" applyFont="1" applyFill="1" applyBorder="1" applyAlignment="1">
      <alignment/>
    </xf>
    <xf numFmtId="0" fontId="0" fillId="5" borderId="7" xfId="0" applyNumberFormat="1" applyFont="1" applyFill="1" applyBorder="1" applyAlignment="1">
      <alignment/>
    </xf>
    <xf numFmtId="164" fontId="0" fillId="6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164" fontId="0" fillId="7" borderId="8" xfId="0" applyNumberFormat="1" applyFont="1" applyFill="1" applyBorder="1" applyAlignment="1">
      <alignment horizontal="center"/>
    </xf>
    <xf numFmtId="44" fontId="0" fillId="0" borderId="0" xfId="17" applyFont="1" applyFill="1" applyBorder="1" applyAlignment="1">
      <alignment horizontal="center"/>
    </xf>
    <xf numFmtId="0" fontId="0" fillId="7" borderId="8" xfId="0" applyNumberFormat="1" applyFont="1" applyFill="1" applyBorder="1" applyAlignment="1">
      <alignment horizontal="center"/>
    </xf>
    <xf numFmtId="165" fontId="0" fillId="0" borderId="0" xfId="17" applyNumberFormat="1" applyFont="1" applyFill="1" applyBorder="1" applyAlignment="1">
      <alignment horizontal="center"/>
    </xf>
    <xf numFmtId="0" fontId="0" fillId="5" borderId="9" xfId="0" applyNumberFormat="1" applyFont="1" applyFill="1" applyBorder="1" applyAlignment="1">
      <alignment/>
    </xf>
    <xf numFmtId="0" fontId="0" fillId="5" borderId="1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 quotePrefix="1">
      <alignment/>
    </xf>
    <xf numFmtId="44" fontId="8" fillId="0" borderId="0" xfId="17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Costs per Order Quantity</a:t>
            </a:r>
          </a:p>
        </c:rich>
      </c:tx>
      <c:layout>
        <c:manualLayout>
          <c:xMode val="factor"/>
          <c:yMode val="factor"/>
          <c:x val="-0.0755"/>
          <c:y val="0.03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935"/>
          <c:w val="0.95875"/>
          <c:h val="0.7395"/>
        </c:manualLayout>
      </c:layout>
      <c:scatterChart>
        <c:scatterStyle val="smoothMarker"/>
        <c:varyColors val="0"/>
        <c:ser>
          <c:idx val="0"/>
          <c:order val="0"/>
          <c:tx>
            <c:v>Holding Cost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EOQ!$B$15:$B$44</c:f>
              <c:numCache/>
            </c:numRef>
          </c:xVal>
          <c:yVal>
            <c:numRef>
              <c:f>EOQ!$C$15:$C$44</c:f>
              <c:numCache/>
            </c:numRef>
          </c:yVal>
          <c:smooth val="1"/>
        </c:ser>
        <c:ser>
          <c:idx val="1"/>
          <c:order val="1"/>
          <c:tx>
            <c:v>Order Cost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EOQ!$B$15:$B$44</c:f>
              <c:numCache/>
            </c:numRef>
          </c:xVal>
          <c:yVal>
            <c:numRef>
              <c:f>EOQ!$D$15:$D$44</c:f>
              <c:numCache/>
            </c:numRef>
          </c:yVal>
          <c:smooth val="1"/>
        </c:ser>
        <c:ser>
          <c:idx val="2"/>
          <c:order val="2"/>
          <c:tx>
            <c:v>Material Cost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EOQ!$B$15:$B$44</c:f>
              <c:numCache/>
            </c:numRef>
          </c:xVal>
          <c:yVal>
            <c:numRef>
              <c:f>EOQ!$E$15:$E$44</c:f>
              <c:numCache/>
            </c:numRef>
          </c:yVal>
          <c:smooth val="1"/>
        </c:ser>
        <c:ser>
          <c:idx val="3"/>
          <c:order val="3"/>
          <c:tx>
            <c:v>Total Cost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EOQ!$B$15:$B$44</c:f>
              <c:numCache/>
            </c:numRef>
          </c:xVal>
          <c:yVal>
            <c:numRef>
              <c:f>EOQ!$G$15:$G$44</c:f>
              <c:numCache/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EOQ!$B$50:$B$51</c:f>
              <c:numCache/>
            </c:numRef>
          </c:xVal>
          <c:yVal>
            <c:numRef>
              <c:f>EOQ!$C$50:$C$51</c:f>
              <c:numCache/>
            </c:numRef>
          </c:yVal>
          <c:smooth val="1"/>
        </c:ser>
        <c:ser>
          <c:idx val="5"/>
          <c:order val="5"/>
          <c:tx>
            <c:v>Shortage Cost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EOQ!$B$15:$B$44</c:f>
              <c:numCache/>
            </c:numRef>
          </c:xVal>
          <c:yVal>
            <c:numRef>
              <c:f>EOQ!$F$15:$F$44</c:f>
              <c:numCache/>
            </c:numRef>
          </c:yVal>
          <c:smooth val="1"/>
        </c:ser>
        <c:axId val="65089212"/>
        <c:axId val="48931997"/>
      </c:scatterChart>
      <c:valAx>
        <c:axId val="65089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Order Quantity (Q)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31997"/>
        <c:crosses val="autoZero"/>
        <c:crossBetween val="midCat"/>
        <c:dispUnits/>
      </c:valAx>
      <c:valAx>
        <c:axId val="489319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89212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0.662"/>
          <c:y val="0.01975"/>
          <c:w val="0.243"/>
          <c:h val="0.16575"/>
        </c:manualLayout>
      </c:layout>
      <c:overlay val="0"/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2.emf" /><Relationship Id="rId3" Type="http://schemas.openxmlformats.org/officeDocument/2006/relationships/image" Target="../media/image1.emf" /><Relationship Id="rId4" Type="http://schemas.openxmlformats.org/officeDocument/2006/relationships/image" Target="../media/image1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5.emf" /><Relationship Id="rId11" Type="http://schemas.openxmlformats.org/officeDocument/2006/relationships/image" Target="../media/image6.emf" /><Relationship Id="rId12" Type="http://schemas.openxmlformats.org/officeDocument/2006/relationships/image" Target="../media/image2.emf" /><Relationship Id="rId13" Type="http://schemas.openxmlformats.org/officeDocument/2006/relationships/image" Target="../media/image14.emf" /><Relationship Id="rId14" Type="http://schemas.openxmlformats.org/officeDocument/2006/relationships/chart" Target="/xl/charts/chart1.xml" /><Relationship Id="rId15" Type="http://schemas.openxmlformats.org/officeDocument/2006/relationships/image" Target="../media/image5.emf" /><Relationship Id="rId1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2</xdr:row>
      <xdr:rowOff>19050</xdr:rowOff>
    </xdr:from>
    <xdr:to>
      <xdr:col>8</xdr:col>
      <xdr:colOff>390525</xdr:colOff>
      <xdr:row>10</xdr:row>
      <xdr:rowOff>76200</xdr:rowOff>
    </xdr:to>
    <xdr:grpSp>
      <xdr:nvGrpSpPr>
        <xdr:cNvPr id="1" name="Group 24"/>
        <xdr:cNvGrpSpPr>
          <a:grpSpLocks/>
        </xdr:cNvGrpSpPr>
      </xdr:nvGrpSpPr>
      <xdr:grpSpPr>
        <a:xfrm>
          <a:off x="4505325" y="409575"/>
          <a:ext cx="2447925" cy="1352550"/>
          <a:chOff x="400" y="49"/>
          <a:chExt cx="130" cy="127"/>
        </a:xfrm>
        <a:solidFill>
          <a:srgbClr val="FFFFFF"/>
        </a:solidFill>
      </xdr:grpSpPr>
      <xdr:sp>
        <xdr:nvSpPr>
          <xdr:cNvPr id="2" name="Rectangle 12"/>
          <xdr:cNvSpPr>
            <a:spLocks/>
          </xdr:cNvSpPr>
        </xdr:nvSpPr>
        <xdr:spPr>
          <a:xfrm>
            <a:off x="400" y="49"/>
            <a:ext cx="130" cy="127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Label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16" y="58"/>
            <a:ext cx="108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Label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2" y="115"/>
            <a:ext cx="110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txtEOQ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31" y="82"/>
            <a:ext cx="72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MinTC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32" y="143"/>
            <a:ext cx="72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19050</xdr:colOff>
      <xdr:row>2</xdr:row>
      <xdr:rowOff>19050</xdr:rowOff>
    </xdr:from>
    <xdr:to>
      <xdr:col>5</xdr:col>
      <xdr:colOff>304800</xdr:colOff>
      <xdr:row>10</xdr:row>
      <xdr:rowOff>95250</xdr:rowOff>
    </xdr:to>
    <xdr:grpSp>
      <xdr:nvGrpSpPr>
        <xdr:cNvPr id="7" name="Group 28"/>
        <xdr:cNvGrpSpPr>
          <a:grpSpLocks/>
        </xdr:cNvGrpSpPr>
      </xdr:nvGrpSpPr>
      <xdr:grpSpPr>
        <a:xfrm>
          <a:off x="180975" y="409575"/>
          <a:ext cx="4114800" cy="1371600"/>
          <a:chOff x="21" y="57"/>
          <a:chExt cx="382" cy="144"/>
        </a:xfrm>
        <a:solidFill>
          <a:srgbClr val="FFFFFF"/>
        </a:solidFill>
      </xdr:grpSpPr>
      <xdr:sp>
        <xdr:nvSpPr>
          <xdr:cNvPr id="8" name="Rectangle 1"/>
          <xdr:cNvSpPr>
            <a:spLocks/>
          </xdr:cNvSpPr>
        </xdr:nvSpPr>
        <xdr:spPr>
          <a:xfrm>
            <a:off x="21" y="57"/>
            <a:ext cx="382" cy="144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" name="Label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0" y="75"/>
            <a:ext cx="142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Label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40" y="108"/>
            <a:ext cx="142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Label3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40" y="141"/>
            <a:ext cx="142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xtHC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02" y="75"/>
            <a:ext cx="77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spnHC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4" y="74"/>
            <a:ext cx="75" cy="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txtOC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02" y="110"/>
            <a:ext cx="77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spnOC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4" y="109"/>
            <a:ext cx="75" cy="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txtUC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02" y="141"/>
            <a:ext cx="77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spnUC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4" y="140"/>
            <a:ext cx="75" cy="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Label6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39" y="171"/>
            <a:ext cx="142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D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01" y="171"/>
            <a:ext cx="77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spnD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3" y="170"/>
            <a:ext cx="75" cy="2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285750</xdr:colOff>
      <xdr:row>12</xdr:row>
      <xdr:rowOff>0</xdr:rowOff>
    </xdr:from>
    <xdr:to>
      <xdr:col>17</xdr:col>
      <xdr:colOff>85725</xdr:colOff>
      <xdr:row>42</xdr:row>
      <xdr:rowOff>28575</xdr:rowOff>
    </xdr:to>
    <xdr:graphicFrame>
      <xdr:nvGraphicFramePr>
        <xdr:cNvPr id="21" name="Chart 29"/>
        <xdr:cNvGraphicFramePr/>
      </xdr:nvGraphicFramePr>
      <xdr:xfrm>
        <a:off x="6238875" y="2009775"/>
        <a:ext cx="5953125" cy="48958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 editAs="oneCell">
    <xdr:from>
      <xdr:col>8</xdr:col>
      <xdr:colOff>561975</xdr:colOff>
      <xdr:row>42</xdr:row>
      <xdr:rowOff>85725</xdr:rowOff>
    </xdr:from>
    <xdr:to>
      <xdr:col>16</xdr:col>
      <xdr:colOff>352425</xdr:colOff>
      <xdr:row>44</xdr:row>
      <xdr:rowOff>114300</xdr:rowOff>
    </xdr:to>
    <xdr:pic>
      <xdr:nvPicPr>
        <xdr:cNvPr id="22" name="scrQ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124700" y="6962775"/>
          <a:ext cx="4724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42</xdr:row>
      <xdr:rowOff>123825</xdr:rowOff>
    </xdr:from>
    <xdr:to>
      <xdr:col>8</xdr:col>
      <xdr:colOff>495300</xdr:colOff>
      <xdr:row>44</xdr:row>
      <xdr:rowOff>95250</xdr:rowOff>
    </xdr:to>
    <xdr:pic>
      <xdr:nvPicPr>
        <xdr:cNvPr id="23" name="Label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743700" y="7000875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</xdr:row>
      <xdr:rowOff>28575</xdr:rowOff>
    </xdr:from>
    <xdr:to>
      <xdr:col>11</xdr:col>
      <xdr:colOff>314325</xdr:colOff>
      <xdr:row>5</xdr:row>
      <xdr:rowOff>9525</xdr:rowOff>
    </xdr:to>
    <xdr:sp macro="[0]!BackOption">
      <xdr:nvSpPr>
        <xdr:cNvPr id="24" name="AutoShape 32"/>
        <xdr:cNvSpPr>
          <a:spLocks/>
        </xdr:cNvSpPr>
      </xdr:nvSpPr>
      <xdr:spPr>
        <a:xfrm>
          <a:off x="7181850" y="419100"/>
          <a:ext cx="1524000" cy="466725"/>
        </a:xfrm>
        <a:prstGeom prst="bevel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Backorder Option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G8624"/>
  <sheetViews>
    <sheetView showGridLines="0" showRowColHeaders="0" tabSelected="1" zoomScale="70" zoomScaleNormal="70" workbookViewId="0" topLeftCell="A1">
      <selection activeCell="B1" sqref="B1"/>
    </sheetView>
  </sheetViews>
  <sheetFormatPr defaultColWidth="9.140625" defaultRowHeight="12.75"/>
  <cols>
    <col min="1" max="1" width="2.421875" style="0" customWidth="1"/>
    <col min="2" max="2" width="14.421875" style="0" bestFit="1" customWidth="1"/>
    <col min="3" max="3" width="12.7109375" style="0" customWidth="1"/>
    <col min="4" max="4" width="13.8515625" style="0" customWidth="1"/>
    <col min="5" max="6" width="16.421875" style="0" bestFit="1" customWidth="1"/>
    <col min="7" max="7" width="13.00390625" style="0" bestFit="1" customWidth="1"/>
    <col min="13" max="13" width="10.00390625" style="0" bestFit="1" customWidth="1"/>
  </cols>
  <sheetData>
    <row r="1" ht="18">
      <c r="B1" s="1" t="s">
        <v>11</v>
      </c>
    </row>
    <row r="13" spans="2:7" ht="12.75">
      <c r="B13" s="4" t="s">
        <v>3</v>
      </c>
      <c r="C13" s="6" t="s">
        <v>0</v>
      </c>
      <c r="D13" s="6" t="s">
        <v>1</v>
      </c>
      <c r="E13" s="6" t="s">
        <v>8</v>
      </c>
      <c r="F13" s="6" t="s">
        <v>12</v>
      </c>
      <c r="G13" s="8" t="s">
        <v>2</v>
      </c>
    </row>
    <row r="14" spans="2:7" ht="13.5" thickBot="1">
      <c r="B14" s="5" t="s">
        <v>4</v>
      </c>
      <c r="C14" s="7" t="s">
        <v>5</v>
      </c>
      <c r="D14" s="7" t="s">
        <v>6</v>
      </c>
      <c r="E14" s="7" t="s">
        <v>7</v>
      </c>
      <c r="F14" s="7" t="s">
        <v>13</v>
      </c>
      <c r="G14" s="9" t="s">
        <v>9</v>
      </c>
    </row>
    <row r="15" spans="2:7" ht="12.75">
      <c r="B15" s="11">
        <v>4.407864032715241</v>
      </c>
      <c r="C15" s="13">
        <f aca="true" t="shared" si="0" ref="C15:C44">(B15/2)*18.3</f>
        <v>40.33195589934446</v>
      </c>
      <c r="D15" s="13">
        <f aca="true" t="shared" si="1" ref="D15:D44">(1/B15)*40000</f>
        <v>9074.690077352505</v>
      </c>
      <c r="E15" s="13">
        <v>15250</v>
      </c>
      <c r="F15" s="13">
        <v>0</v>
      </c>
      <c r="G15" s="15">
        <f aca="true" t="shared" si="2" ref="G15:G44">SUM(C15:F15)</f>
        <v>24365.02203325185</v>
      </c>
    </row>
    <row r="16" spans="2:7" ht="12.75">
      <c r="B16" s="11">
        <v>8.815728065430482</v>
      </c>
      <c r="C16" s="13">
        <f t="shared" si="0"/>
        <v>80.66391179868891</v>
      </c>
      <c r="D16" s="13">
        <f t="shared" si="1"/>
        <v>4537.345038676252</v>
      </c>
      <c r="E16" s="13">
        <v>15250</v>
      </c>
      <c r="F16" s="13">
        <v>0</v>
      </c>
      <c r="G16" s="14">
        <f t="shared" si="2"/>
        <v>19868.00895047494</v>
      </c>
    </row>
    <row r="17" spans="2:7" ht="12.75">
      <c r="B17" s="11">
        <v>13.223592098145723</v>
      </c>
      <c r="C17" s="13">
        <f t="shared" si="0"/>
        <v>120.99586769803336</v>
      </c>
      <c r="D17" s="13">
        <f t="shared" si="1"/>
        <v>3024.8966924508354</v>
      </c>
      <c r="E17" s="13">
        <v>15250</v>
      </c>
      <c r="F17" s="13">
        <v>0</v>
      </c>
      <c r="G17" s="14">
        <f t="shared" si="2"/>
        <v>18395.89256014887</v>
      </c>
    </row>
    <row r="18" spans="2:7" ht="12.75">
      <c r="B18" s="11">
        <v>17.631456130860965</v>
      </c>
      <c r="C18" s="13">
        <f t="shared" si="0"/>
        <v>161.32782359737783</v>
      </c>
      <c r="D18" s="13">
        <f t="shared" si="1"/>
        <v>2268.672519338126</v>
      </c>
      <c r="E18" s="13">
        <v>15250</v>
      </c>
      <c r="F18" s="13">
        <v>0</v>
      </c>
      <c r="G18" s="14">
        <f t="shared" si="2"/>
        <v>17680.000342935506</v>
      </c>
    </row>
    <row r="19" spans="2:7" ht="12.75">
      <c r="B19" s="16">
        <v>22.039320163576207</v>
      </c>
      <c r="C19" s="17">
        <f t="shared" si="0"/>
        <v>201.6597794967223</v>
      </c>
      <c r="D19" s="17">
        <f t="shared" si="1"/>
        <v>1814.938015470501</v>
      </c>
      <c r="E19" s="17">
        <v>15250</v>
      </c>
      <c r="F19" s="17">
        <v>0</v>
      </c>
      <c r="G19" s="18">
        <f t="shared" si="2"/>
        <v>17266.597794967223</v>
      </c>
    </row>
    <row r="20" spans="2:7" ht="12.75">
      <c r="B20" s="11">
        <v>26.44718419629145</v>
      </c>
      <c r="C20" s="13">
        <f t="shared" si="0"/>
        <v>241.99173539606676</v>
      </c>
      <c r="D20" s="13">
        <f t="shared" si="1"/>
        <v>1512.4483462254177</v>
      </c>
      <c r="E20" s="13">
        <v>15250</v>
      </c>
      <c r="F20" s="13">
        <v>0</v>
      </c>
      <c r="G20" s="14">
        <f t="shared" si="2"/>
        <v>17004.440081621484</v>
      </c>
    </row>
    <row r="21" spans="2:7" ht="12.75">
      <c r="B21" s="11">
        <v>30.85504822900669</v>
      </c>
      <c r="C21" s="13">
        <f t="shared" si="0"/>
        <v>282.3236912954112</v>
      </c>
      <c r="D21" s="13">
        <f t="shared" si="1"/>
        <v>1296.3842967646435</v>
      </c>
      <c r="E21" s="13">
        <v>15250</v>
      </c>
      <c r="F21" s="13">
        <v>0</v>
      </c>
      <c r="G21" s="14">
        <f t="shared" si="2"/>
        <v>16828.707988060054</v>
      </c>
    </row>
    <row r="22" spans="2:7" ht="12.75">
      <c r="B22" s="11">
        <v>35.26291226172193</v>
      </c>
      <c r="C22" s="13">
        <f t="shared" si="0"/>
        <v>322.65564719475566</v>
      </c>
      <c r="D22" s="13">
        <f t="shared" si="1"/>
        <v>1134.336259669063</v>
      </c>
      <c r="E22" s="13">
        <v>15250</v>
      </c>
      <c r="F22" s="13">
        <v>0</v>
      </c>
      <c r="G22" s="14">
        <f t="shared" si="2"/>
        <v>16706.99190686382</v>
      </c>
    </row>
    <row r="23" spans="2:7" ht="12.75">
      <c r="B23" s="11">
        <v>39.67077629443717</v>
      </c>
      <c r="C23" s="13">
        <f t="shared" si="0"/>
        <v>362.9876030941001</v>
      </c>
      <c r="D23" s="13">
        <f t="shared" si="1"/>
        <v>1008.2988974836119</v>
      </c>
      <c r="E23" s="13">
        <v>15250</v>
      </c>
      <c r="F23" s="13">
        <v>0</v>
      </c>
      <c r="G23" s="14">
        <f t="shared" si="2"/>
        <v>16621.286500577713</v>
      </c>
    </row>
    <row r="24" spans="2:7" ht="12.75">
      <c r="B24" s="11">
        <v>44.07864032715241</v>
      </c>
      <c r="C24" s="13">
        <f t="shared" si="0"/>
        <v>403.31955899344456</v>
      </c>
      <c r="D24" s="13">
        <f t="shared" si="1"/>
        <v>907.4690077352507</v>
      </c>
      <c r="E24" s="13">
        <v>15250</v>
      </c>
      <c r="F24" s="13">
        <v>0</v>
      </c>
      <c r="G24" s="14">
        <f t="shared" si="2"/>
        <v>16560.788566728694</v>
      </c>
    </row>
    <row r="25" spans="2:7" ht="12.75">
      <c r="B25" s="11">
        <v>48.486504359867645</v>
      </c>
      <c r="C25" s="13">
        <f t="shared" si="0"/>
        <v>443.65151489278895</v>
      </c>
      <c r="D25" s="13">
        <f t="shared" si="1"/>
        <v>824.9718252138643</v>
      </c>
      <c r="E25" s="13">
        <v>15250</v>
      </c>
      <c r="F25" s="13">
        <v>0</v>
      </c>
      <c r="G25" s="14">
        <f t="shared" si="2"/>
        <v>16518.623340106653</v>
      </c>
    </row>
    <row r="26" spans="2:7" ht="12.75">
      <c r="B26" s="11">
        <v>52.894368392582884</v>
      </c>
      <c r="C26" s="13">
        <f t="shared" si="0"/>
        <v>483.9834707921334</v>
      </c>
      <c r="D26" s="13">
        <f t="shared" si="1"/>
        <v>756.224173112709</v>
      </c>
      <c r="E26" s="13">
        <v>15250</v>
      </c>
      <c r="F26" s="13">
        <v>0</v>
      </c>
      <c r="G26" s="14">
        <f t="shared" si="2"/>
        <v>16490.207643904843</v>
      </c>
    </row>
    <row r="27" spans="2:7" ht="12.75">
      <c r="B27" s="11">
        <v>57.30223242529812</v>
      </c>
      <c r="C27" s="13">
        <f t="shared" si="0"/>
        <v>524.3154266914778</v>
      </c>
      <c r="D27" s="13">
        <f t="shared" si="1"/>
        <v>698.0530828732698</v>
      </c>
      <c r="E27" s="13">
        <v>15250</v>
      </c>
      <c r="F27" s="13">
        <v>0</v>
      </c>
      <c r="G27" s="14">
        <f t="shared" si="2"/>
        <v>16472.36850956475</v>
      </c>
    </row>
    <row r="28" spans="2:7" ht="12.75">
      <c r="B28" s="11">
        <v>61.71009645801336</v>
      </c>
      <c r="C28" s="13">
        <f t="shared" si="0"/>
        <v>564.6473825908223</v>
      </c>
      <c r="D28" s="13">
        <f t="shared" si="1"/>
        <v>648.1921483823221</v>
      </c>
      <c r="E28" s="13">
        <v>15250</v>
      </c>
      <c r="F28" s="13">
        <v>0</v>
      </c>
      <c r="G28" s="14">
        <f t="shared" si="2"/>
        <v>16462.839530973146</v>
      </c>
    </row>
    <row r="29" spans="2:7" ht="12.75">
      <c r="B29" s="11">
        <v>66.1179604907286</v>
      </c>
      <c r="C29" s="13">
        <f t="shared" si="0"/>
        <v>604.9793384901668</v>
      </c>
      <c r="D29" s="13">
        <f t="shared" si="1"/>
        <v>604.9793384901672</v>
      </c>
      <c r="E29" s="13">
        <v>15250</v>
      </c>
      <c r="F29" s="13">
        <v>0</v>
      </c>
      <c r="G29" s="14">
        <f t="shared" si="2"/>
        <v>16459.958676980335</v>
      </c>
    </row>
    <row r="30" spans="2:7" ht="12.75">
      <c r="B30" s="11">
        <v>70.52582452344384</v>
      </c>
      <c r="C30" s="13">
        <f t="shared" si="0"/>
        <v>645.3112943895112</v>
      </c>
      <c r="D30" s="13">
        <f t="shared" si="1"/>
        <v>567.1681298345317</v>
      </c>
      <c r="E30" s="13">
        <v>15250</v>
      </c>
      <c r="F30" s="13">
        <v>0</v>
      </c>
      <c r="G30" s="14">
        <f t="shared" si="2"/>
        <v>16462.479424224042</v>
      </c>
    </row>
    <row r="31" spans="2:7" ht="12.75">
      <c r="B31" s="11">
        <v>74.93368855615908</v>
      </c>
      <c r="C31" s="13">
        <f t="shared" si="0"/>
        <v>685.6432502888556</v>
      </c>
      <c r="D31" s="13">
        <f t="shared" si="1"/>
        <v>533.8052986677945</v>
      </c>
      <c r="E31" s="13">
        <v>15250</v>
      </c>
      <c r="F31" s="13">
        <v>0</v>
      </c>
      <c r="G31" s="14">
        <f t="shared" si="2"/>
        <v>16469.44854895665</v>
      </c>
    </row>
    <row r="32" spans="2:7" ht="12.75">
      <c r="B32" s="11">
        <v>79.34155258887432</v>
      </c>
      <c r="C32" s="13">
        <f t="shared" si="0"/>
        <v>725.9752061882001</v>
      </c>
      <c r="D32" s="13">
        <f t="shared" si="1"/>
        <v>504.149448741806</v>
      </c>
      <c r="E32" s="13">
        <v>15250</v>
      </c>
      <c r="F32" s="13">
        <v>0</v>
      </c>
      <c r="G32" s="14">
        <f t="shared" si="2"/>
        <v>16480.124654930005</v>
      </c>
    </row>
    <row r="33" spans="2:7" ht="12.75">
      <c r="B33" s="11">
        <v>83.74941662158956</v>
      </c>
      <c r="C33" s="13">
        <f t="shared" si="0"/>
        <v>766.3071620875445</v>
      </c>
      <c r="D33" s="13">
        <f t="shared" si="1"/>
        <v>477.6152672290794</v>
      </c>
      <c r="E33" s="13">
        <v>15250</v>
      </c>
      <c r="F33" s="13">
        <v>0</v>
      </c>
      <c r="G33" s="14">
        <f t="shared" si="2"/>
        <v>16493.922429316623</v>
      </c>
    </row>
    <row r="34" spans="2:7" ht="12.75">
      <c r="B34" s="11">
        <v>88.1572806543048</v>
      </c>
      <c r="C34" s="13">
        <f t="shared" si="0"/>
        <v>806.6391179868889</v>
      </c>
      <c r="D34" s="13">
        <f t="shared" si="1"/>
        <v>453.7345038676254</v>
      </c>
      <c r="E34" s="13">
        <v>15250</v>
      </c>
      <c r="F34" s="13">
        <v>0</v>
      </c>
      <c r="G34" s="14">
        <f t="shared" si="2"/>
        <v>16510.373621854513</v>
      </c>
    </row>
    <row r="35" spans="2:7" ht="12.75">
      <c r="B35" s="11">
        <v>92.56514468702004</v>
      </c>
      <c r="C35" s="13">
        <f t="shared" si="0"/>
        <v>846.9710738862334</v>
      </c>
      <c r="D35" s="13">
        <f t="shared" si="1"/>
        <v>432.128098921548</v>
      </c>
      <c r="E35" s="13">
        <v>15250</v>
      </c>
      <c r="F35" s="13">
        <v>0</v>
      </c>
      <c r="G35" s="14">
        <f t="shared" si="2"/>
        <v>16529.099172807782</v>
      </c>
    </row>
    <row r="36" spans="2:7" ht="12.75">
      <c r="B36" s="11">
        <v>96.97300871973528</v>
      </c>
      <c r="C36" s="13">
        <f t="shared" si="0"/>
        <v>887.3030297855778</v>
      </c>
      <c r="D36" s="13">
        <f t="shared" si="1"/>
        <v>412.4859126069322</v>
      </c>
      <c r="E36" s="13">
        <v>15250</v>
      </c>
      <c r="F36" s="13">
        <v>0</v>
      </c>
      <c r="G36" s="14">
        <f t="shared" si="2"/>
        <v>16549.788942392508</v>
      </c>
    </row>
    <row r="37" spans="2:7" ht="12.75">
      <c r="B37" s="11">
        <v>101.38087275245051</v>
      </c>
      <c r="C37" s="13">
        <f t="shared" si="0"/>
        <v>927.6349856849223</v>
      </c>
      <c r="D37" s="13">
        <f t="shared" si="1"/>
        <v>394.5517424935873</v>
      </c>
      <c r="E37" s="13">
        <v>15250</v>
      </c>
      <c r="F37" s="13">
        <v>0</v>
      </c>
      <c r="G37" s="14">
        <f t="shared" si="2"/>
        <v>16572.18672817851</v>
      </c>
    </row>
    <row r="38" spans="2:7" ht="12.75">
      <c r="B38" s="11">
        <v>105.78873678516575</v>
      </c>
      <c r="C38" s="13">
        <f t="shared" si="0"/>
        <v>967.9669415842667</v>
      </c>
      <c r="D38" s="13">
        <f t="shared" si="1"/>
        <v>378.11208655635454</v>
      </c>
      <c r="E38" s="13">
        <v>15250</v>
      </c>
      <c r="F38" s="13">
        <v>0</v>
      </c>
      <c r="G38" s="14">
        <f t="shared" si="2"/>
        <v>16596.079028140623</v>
      </c>
    </row>
    <row r="39" spans="2:7" ht="12.75">
      <c r="B39" s="11">
        <v>110.19660081788099</v>
      </c>
      <c r="C39" s="13">
        <f t="shared" si="0"/>
        <v>1008.2988974836111</v>
      </c>
      <c r="D39" s="13">
        <f t="shared" si="1"/>
        <v>362.9876030941004</v>
      </c>
      <c r="E39" s="13">
        <v>15250</v>
      </c>
      <c r="F39" s="13">
        <v>0</v>
      </c>
      <c r="G39" s="14">
        <f t="shared" si="2"/>
        <v>16621.286500577713</v>
      </c>
    </row>
    <row r="40" spans="2:7" ht="12.75">
      <c r="B40" s="11">
        <v>114.60446485059623</v>
      </c>
      <c r="C40" s="13">
        <f t="shared" si="0"/>
        <v>1048.6308533829556</v>
      </c>
      <c r="D40" s="13">
        <f t="shared" si="1"/>
        <v>349.02654143663494</v>
      </c>
      <c r="E40" s="13">
        <v>15250</v>
      </c>
      <c r="F40" s="13">
        <v>0</v>
      </c>
      <c r="G40" s="14">
        <f t="shared" si="2"/>
        <v>16647.65739481959</v>
      </c>
    </row>
    <row r="41" spans="2:7" ht="12.75">
      <c r="B41" s="11">
        <v>119.01232888331147</v>
      </c>
      <c r="C41" s="13">
        <f t="shared" si="0"/>
        <v>1088.9628092823</v>
      </c>
      <c r="D41" s="13">
        <f t="shared" si="1"/>
        <v>336.09963249453733</v>
      </c>
      <c r="E41" s="13">
        <v>15250</v>
      </c>
      <c r="F41" s="13">
        <v>0</v>
      </c>
      <c r="G41" s="14">
        <f t="shared" si="2"/>
        <v>16675.062441776838</v>
      </c>
    </row>
    <row r="42" spans="2:7" ht="12.75">
      <c r="B42" s="11">
        <v>123.4201929160267</v>
      </c>
      <c r="C42" s="13">
        <f t="shared" si="0"/>
        <v>1129.2947651816444</v>
      </c>
      <c r="D42" s="13">
        <f t="shared" si="1"/>
        <v>324.09607419116105</v>
      </c>
      <c r="E42" s="13">
        <v>15250</v>
      </c>
      <c r="F42" s="13">
        <v>0</v>
      </c>
      <c r="G42" s="14">
        <f t="shared" si="2"/>
        <v>16703.390839372805</v>
      </c>
    </row>
    <row r="43" spans="2:7" ht="12.75">
      <c r="B43" s="11">
        <v>127.82805694874195</v>
      </c>
      <c r="C43" s="13">
        <f t="shared" si="0"/>
        <v>1169.6267210809888</v>
      </c>
      <c r="D43" s="13">
        <f t="shared" si="1"/>
        <v>312.9203474949141</v>
      </c>
      <c r="E43" s="13">
        <v>15250</v>
      </c>
      <c r="F43" s="13">
        <v>0</v>
      </c>
      <c r="G43" s="14">
        <f t="shared" si="2"/>
        <v>16732.547068575903</v>
      </c>
    </row>
    <row r="44" spans="2:7" ht="12.75">
      <c r="B44" s="11">
        <v>132.23592098145718</v>
      </c>
      <c r="C44" s="13">
        <f t="shared" si="0"/>
        <v>1209.9586769803334</v>
      </c>
      <c r="D44" s="13">
        <f t="shared" si="1"/>
        <v>302.48966924508363</v>
      </c>
      <c r="E44" s="13">
        <v>15250</v>
      </c>
      <c r="F44" s="13">
        <v>0</v>
      </c>
      <c r="G44" s="14">
        <f t="shared" si="2"/>
        <v>16762.448346225417</v>
      </c>
    </row>
    <row r="46" spans="2:6" ht="12.75">
      <c r="B46" s="12"/>
      <c r="C46" s="12"/>
      <c r="D46" s="12"/>
      <c r="E46" s="12"/>
      <c r="F46" s="12"/>
    </row>
    <row r="49" spans="2:3" ht="12.75">
      <c r="B49" s="2" t="s">
        <v>4</v>
      </c>
      <c r="C49" s="2" t="s">
        <v>10</v>
      </c>
    </row>
    <row r="50" spans="2:3" ht="12.75">
      <c r="B50" s="3">
        <v>22</v>
      </c>
      <c r="C50" s="3">
        <v>0</v>
      </c>
    </row>
    <row r="51" spans="2:3" ht="12.75">
      <c r="B51" s="3">
        <v>22</v>
      </c>
      <c r="C51" s="3">
        <v>17266.5978</v>
      </c>
    </row>
    <row r="87" spans="2:6" ht="12.75">
      <c r="B87" s="12"/>
      <c r="C87" s="12"/>
      <c r="D87" s="12"/>
      <c r="E87" s="12"/>
      <c r="F87" s="12"/>
    </row>
    <row r="122" spans="2:6" ht="12.75">
      <c r="B122" s="12"/>
      <c r="C122" s="12"/>
      <c r="D122" s="12"/>
      <c r="E122" s="12"/>
      <c r="F122" s="12"/>
    </row>
    <row r="187" spans="2:6" ht="12.75">
      <c r="B187" s="12"/>
      <c r="C187" s="12"/>
      <c r="D187" s="12"/>
      <c r="E187" s="12"/>
      <c r="F187" s="12"/>
    </row>
    <row r="291" spans="2:6" ht="12.75">
      <c r="B291" s="12"/>
      <c r="C291" s="12"/>
      <c r="D291" s="12"/>
      <c r="E291" s="12"/>
      <c r="F291" s="12"/>
    </row>
    <row r="330" spans="2:6" ht="12.75">
      <c r="B330" s="12"/>
      <c r="C330" s="12"/>
      <c r="D330" s="12"/>
      <c r="E330" s="12"/>
      <c r="F330" s="12"/>
    </row>
    <row r="5600" spans="2:6" ht="12.75">
      <c r="B5600" s="10"/>
      <c r="C5600" s="10"/>
      <c r="D5600" s="10"/>
      <c r="E5600" s="10"/>
      <c r="F5600" s="10"/>
    </row>
    <row r="5602" spans="2:6" ht="12.75">
      <c r="B5602" s="10"/>
      <c r="C5602" s="10"/>
      <c r="D5602" s="10"/>
      <c r="E5602" s="10"/>
      <c r="F5602" s="10"/>
    </row>
    <row r="6452" spans="2:6" ht="12.75">
      <c r="B6452" s="10"/>
      <c r="C6452" s="10"/>
      <c r="D6452" s="10"/>
      <c r="E6452" s="10"/>
      <c r="F6452" s="10"/>
    </row>
    <row r="8624" spans="2:6" ht="12.75">
      <c r="B8624" s="10"/>
      <c r="C8624" s="10"/>
      <c r="D8624" s="10"/>
      <c r="E8624" s="10"/>
      <c r="F8624" s="1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D21" sqref="D21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13.421875" style="0" customWidth="1"/>
    <col min="4" max="4" width="23.28125" style="0" customWidth="1"/>
    <col min="5" max="5" width="3.8515625" style="0" customWidth="1"/>
    <col min="6" max="6" width="18.28125" style="0" customWidth="1"/>
    <col min="7" max="7" width="15.8515625" style="0" customWidth="1"/>
    <col min="8" max="8" width="3.8515625" style="0" customWidth="1"/>
    <col min="9" max="9" width="18.28125" style="0" customWidth="1"/>
    <col min="10" max="10" width="5.7109375" style="0" customWidth="1"/>
  </cols>
  <sheetData>
    <row r="1" spans="1:2" s="21" customFormat="1" ht="18">
      <c r="A1" s="19" t="s">
        <v>14</v>
      </c>
      <c r="B1" s="20"/>
    </row>
    <row r="2" s="21" customFormat="1" ht="12" customHeight="1" thickBot="1">
      <c r="B2" s="20"/>
    </row>
    <row r="3" spans="2:10" s="21" customFormat="1" ht="12" customHeight="1" thickBot="1">
      <c r="B3" s="22"/>
      <c r="C3" s="23" t="s">
        <v>15</v>
      </c>
      <c r="D3" s="24"/>
      <c r="E3" s="24"/>
      <c r="F3" s="24"/>
      <c r="G3" s="23" t="s">
        <v>16</v>
      </c>
      <c r="H3" s="24"/>
      <c r="I3" s="25" t="s">
        <v>17</v>
      </c>
      <c r="J3" s="26" t="s">
        <v>18</v>
      </c>
    </row>
    <row r="4" spans="2:10" s="21" customFormat="1" ht="12" customHeight="1">
      <c r="B4" s="22" t="s">
        <v>19</v>
      </c>
      <c r="C4" s="27">
        <v>6000</v>
      </c>
      <c r="D4" s="28" t="s">
        <v>20</v>
      </c>
      <c r="E4" s="24"/>
      <c r="F4" s="22" t="s">
        <v>21</v>
      </c>
      <c r="G4" s="24">
        <f>D*(L/WD)</f>
        <v>215.99999999999997</v>
      </c>
      <c r="H4" s="24"/>
      <c r="I4" s="29" t="s">
        <v>22</v>
      </c>
      <c r="J4" s="30" t="s">
        <v>23</v>
      </c>
    </row>
    <row r="5" spans="2:10" s="21" customFormat="1" ht="12.75">
      <c r="B5" s="22" t="s">
        <v>24</v>
      </c>
      <c r="C5" s="31">
        <v>115</v>
      </c>
      <c r="D5" s="32" t="s">
        <v>25</v>
      </c>
      <c r="E5" s="24"/>
      <c r="F5" s="22"/>
      <c r="G5" s="24"/>
      <c r="H5" s="24"/>
      <c r="I5" s="33" t="s">
        <v>26</v>
      </c>
      <c r="J5" s="34" t="s">
        <v>27</v>
      </c>
    </row>
    <row r="6" spans="2:10" s="21" customFormat="1" ht="12.75">
      <c r="B6" s="22" t="s">
        <v>28</v>
      </c>
      <c r="C6" s="35">
        <v>4.2</v>
      </c>
      <c r="D6" s="32" t="s">
        <v>29</v>
      </c>
      <c r="E6" s="24"/>
      <c r="F6" s="22" t="s">
        <v>30</v>
      </c>
      <c r="G6" s="36">
        <f>K*(D/Q)</f>
        <v>1203.7441588643326</v>
      </c>
      <c r="H6" s="24"/>
      <c r="I6" s="33" t="s">
        <v>31</v>
      </c>
      <c r="J6" s="34" t="s">
        <v>32</v>
      </c>
    </row>
    <row r="7" spans="2:10" s="21" customFormat="1" ht="13.5" thickBot="1">
      <c r="B7" s="22" t="s">
        <v>33</v>
      </c>
      <c r="C7" s="37">
        <v>9</v>
      </c>
      <c r="D7" s="32" t="s">
        <v>34</v>
      </c>
      <c r="E7" s="24"/>
      <c r="F7" s="22" t="s">
        <v>35</v>
      </c>
      <c r="G7" s="36">
        <f>h*(Q/2)</f>
        <v>1203.7441588643328</v>
      </c>
      <c r="H7" s="24"/>
      <c r="I7" s="33" t="s">
        <v>36</v>
      </c>
      <c r="J7" s="34" t="s">
        <v>37</v>
      </c>
    </row>
    <row r="8" spans="2:10" s="21" customFormat="1" ht="13.5" thickBot="1">
      <c r="B8" s="22" t="s">
        <v>38</v>
      </c>
      <c r="C8" s="37">
        <v>250</v>
      </c>
      <c r="D8" s="32" t="s">
        <v>39</v>
      </c>
      <c r="E8" s="24"/>
      <c r="F8" s="22" t="s">
        <v>40</v>
      </c>
      <c r="G8" s="38">
        <f>AnnualSetupCost+AnnualHoldingCost</f>
        <v>2407.4883177286656</v>
      </c>
      <c r="H8" s="24"/>
      <c r="I8" s="33" t="s">
        <v>41</v>
      </c>
      <c r="J8" s="34" t="s">
        <v>42</v>
      </c>
    </row>
    <row r="9" spans="2:10" s="21" customFormat="1" ht="12" customHeight="1">
      <c r="B9" s="22"/>
      <c r="C9" s="24"/>
      <c r="D9" s="24"/>
      <c r="E9" s="24"/>
      <c r="F9" s="24"/>
      <c r="G9" s="24"/>
      <c r="H9" s="24"/>
      <c r="I9" s="33" t="s">
        <v>43</v>
      </c>
      <c r="J9" s="34" t="s">
        <v>44</v>
      </c>
    </row>
    <row r="10" spans="2:10" s="21" customFormat="1" ht="12" customHeight="1" thickBot="1">
      <c r="B10" s="22"/>
      <c r="C10" s="23" t="s">
        <v>45</v>
      </c>
      <c r="D10" s="24"/>
      <c r="E10" s="24"/>
      <c r="F10" s="39"/>
      <c r="G10" s="24"/>
      <c r="H10" s="24"/>
      <c r="I10" s="33" t="s">
        <v>4</v>
      </c>
      <c r="J10" s="34" t="s">
        <v>46</v>
      </c>
    </row>
    <row r="11" spans="2:10" s="21" customFormat="1" ht="12" customHeight="1" thickBot="1">
      <c r="B11" s="22" t="s">
        <v>47</v>
      </c>
      <c r="C11" s="40">
        <f>SQRT(2*D*K/h)</f>
        <v>573.2115042211109</v>
      </c>
      <c r="D11" s="32" t="s">
        <v>48</v>
      </c>
      <c r="E11" s="24"/>
      <c r="F11" s="24"/>
      <c r="G11" s="24"/>
      <c r="H11" s="24"/>
      <c r="I11" s="33" t="s">
        <v>49</v>
      </c>
      <c r="J11" s="34" t="s">
        <v>50</v>
      </c>
    </row>
    <row r="12" spans="2:10" s="21" customFormat="1" ht="12" customHeight="1">
      <c r="B12" s="22"/>
      <c r="C12" s="24"/>
      <c r="D12" s="24"/>
      <c r="E12" s="24"/>
      <c r="F12" s="24"/>
      <c r="G12" s="41"/>
      <c r="H12" s="24"/>
      <c r="I12" s="33" t="s">
        <v>51</v>
      </c>
      <c r="J12" s="34" t="s">
        <v>52</v>
      </c>
    </row>
    <row r="13" spans="2:10" s="21" customFormat="1" ht="12" customHeight="1" thickBot="1">
      <c r="B13" s="22"/>
      <c r="C13" s="24"/>
      <c r="D13" s="24"/>
      <c r="E13" s="24"/>
      <c r="F13" s="24"/>
      <c r="G13" s="24"/>
      <c r="H13" s="24"/>
      <c r="I13" s="42" t="s">
        <v>53</v>
      </c>
      <c r="J13" s="43" t="s">
        <v>54</v>
      </c>
    </row>
    <row r="14" spans="2:8" s="21" customFormat="1" ht="12" customHeight="1">
      <c r="B14" s="22"/>
      <c r="C14" s="24"/>
      <c r="D14" s="24"/>
      <c r="E14" s="24"/>
      <c r="F14" s="24"/>
      <c r="G14" s="24"/>
      <c r="H14" s="24"/>
    </row>
    <row r="15" spans="2:8" s="21" customFormat="1" ht="12" customHeight="1">
      <c r="B15" s="22"/>
      <c r="C15" s="24"/>
      <c r="D15" s="24"/>
      <c r="E15" s="24"/>
      <c r="F15" s="24"/>
      <c r="G15" s="24"/>
      <c r="H15" s="24"/>
    </row>
    <row r="16" s="21" customFormat="1" ht="12" customHeight="1">
      <c r="B16" s="20"/>
    </row>
    <row r="17" s="21" customFormat="1" ht="12" customHeight="1">
      <c r="B17" s="20"/>
    </row>
    <row r="18" s="21" customFormat="1" ht="12" customHeight="1">
      <c r="B18" s="20"/>
    </row>
    <row r="19" s="21" customFormat="1" ht="12" customHeight="1">
      <c r="B19" s="20"/>
    </row>
    <row r="20" s="21" customFormat="1" ht="12" customHeight="1">
      <c r="B20" s="2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B12" sqref="B12"/>
    </sheetView>
  </sheetViews>
  <sheetFormatPr defaultColWidth="9.140625" defaultRowHeight="12.75"/>
  <cols>
    <col min="1" max="1" width="17.8515625" style="0" customWidth="1"/>
    <col min="2" max="2" width="14.00390625" style="0" customWidth="1"/>
    <col min="3" max="3" width="14.57421875" style="0" customWidth="1"/>
    <col min="4" max="4" width="15.140625" style="0" customWidth="1"/>
  </cols>
  <sheetData>
    <row r="1" spans="1:4" ht="12.75">
      <c r="A1" s="44" t="s">
        <v>55</v>
      </c>
      <c r="B1" s="44"/>
      <c r="C1" s="44"/>
      <c r="D1" s="44"/>
    </row>
    <row r="2" spans="1:3" ht="12.75">
      <c r="A2" t="s">
        <v>56</v>
      </c>
      <c r="B2" t="s">
        <v>31</v>
      </c>
      <c r="C2">
        <v>1000</v>
      </c>
    </row>
    <row r="3" spans="1:3" ht="12.75">
      <c r="A3" t="s">
        <v>57</v>
      </c>
      <c r="B3" t="s">
        <v>58</v>
      </c>
      <c r="C3" s="45">
        <v>5</v>
      </c>
    </row>
    <row r="4" spans="1:3" ht="12.75">
      <c r="A4" t="s">
        <v>0</v>
      </c>
      <c r="B4" t="s">
        <v>59</v>
      </c>
      <c r="C4" s="45">
        <v>1.25</v>
      </c>
    </row>
    <row r="5" spans="1:3" ht="12.75">
      <c r="A5" t="s">
        <v>60</v>
      </c>
      <c r="B5" t="s">
        <v>43</v>
      </c>
      <c r="C5">
        <v>5</v>
      </c>
    </row>
    <row r="6" spans="1:3" ht="12.75">
      <c r="A6" t="s">
        <v>61</v>
      </c>
      <c r="B6" t="s">
        <v>62</v>
      </c>
      <c r="C6" s="45">
        <v>12.5</v>
      </c>
    </row>
    <row r="8" ht="12.75">
      <c r="A8" t="s">
        <v>63</v>
      </c>
    </row>
    <row r="10" spans="1:3" ht="12.75">
      <c r="A10" t="s">
        <v>4</v>
      </c>
      <c r="B10" s="46" t="s">
        <v>64</v>
      </c>
      <c r="C10" s="46" t="s">
        <v>65</v>
      </c>
    </row>
    <row r="11" spans="1:4" ht="12.75">
      <c r="A11" t="s">
        <v>3</v>
      </c>
      <c r="B11" t="s">
        <v>57</v>
      </c>
      <c r="C11" t="s">
        <v>66</v>
      </c>
      <c r="D11" t="s">
        <v>2</v>
      </c>
    </row>
    <row r="12" spans="1:4" ht="12.75">
      <c r="A12">
        <v>10</v>
      </c>
      <c r="B12" s="47"/>
      <c r="C12" s="47"/>
      <c r="D12" s="47"/>
    </row>
    <row r="13" spans="1:4" ht="12.75">
      <c r="A13">
        <v>20</v>
      </c>
      <c r="B13" s="47"/>
      <c r="C13" s="47"/>
      <c r="D13" s="47"/>
    </row>
    <row r="14" spans="1:4" ht="12.75">
      <c r="A14">
        <v>30</v>
      </c>
      <c r="B14" s="47"/>
      <c r="C14" s="47"/>
      <c r="D14" s="47"/>
    </row>
    <row r="15" spans="1:4" ht="12.75">
      <c r="A15">
        <v>40</v>
      </c>
      <c r="B15" s="47"/>
      <c r="C15" s="47"/>
      <c r="D15" s="47"/>
    </row>
    <row r="16" spans="1:4" ht="12.75">
      <c r="A16">
        <v>50</v>
      </c>
      <c r="B16" s="47"/>
      <c r="C16" s="47"/>
      <c r="D16" s="47"/>
    </row>
    <row r="17" spans="1:4" ht="12.75">
      <c r="A17">
        <v>60</v>
      </c>
      <c r="B17" s="47"/>
      <c r="C17" s="47"/>
      <c r="D17" s="47"/>
    </row>
    <row r="18" spans="1:4" ht="12.75">
      <c r="A18">
        <v>70</v>
      </c>
      <c r="B18" s="47"/>
      <c r="C18" s="47"/>
      <c r="D18" s="47"/>
    </row>
    <row r="19" spans="1:4" ht="12.75">
      <c r="A19">
        <v>80</v>
      </c>
      <c r="B19" s="47"/>
      <c r="C19" s="47"/>
      <c r="D19" s="47"/>
    </row>
    <row r="20" spans="1:4" ht="12.75">
      <c r="A20">
        <v>90</v>
      </c>
      <c r="B20" s="47"/>
      <c r="C20" s="47"/>
      <c r="D20" s="47"/>
    </row>
    <row r="21" spans="1:4" ht="12.75">
      <c r="A21">
        <v>100</v>
      </c>
      <c r="B21" s="47"/>
      <c r="C21" s="47"/>
      <c r="D21" s="47"/>
    </row>
    <row r="22" spans="1:4" ht="12.75">
      <c r="A22">
        <v>110</v>
      </c>
      <c r="B22" s="47"/>
      <c r="C22" s="47"/>
      <c r="D22" s="47"/>
    </row>
    <row r="23" spans="1:4" ht="12.75">
      <c r="A23">
        <v>120</v>
      </c>
      <c r="B23" s="47"/>
      <c r="C23" s="47"/>
      <c r="D23" s="47"/>
    </row>
    <row r="24" spans="1:4" ht="12.75">
      <c r="A24">
        <v>130</v>
      </c>
      <c r="B24" s="47"/>
      <c r="C24" s="47"/>
      <c r="D24" s="47"/>
    </row>
    <row r="25" spans="1:4" ht="12.75">
      <c r="A25">
        <v>140</v>
      </c>
      <c r="B25" s="47"/>
      <c r="C25" s="47"/>
      <c r="D25" s="47"/>
    </row>
    <row r="26" spans="1:4" ht="12.75">
      <c r="A26">
        <v>150</v>
      </c>
      <c r="B26" s="47"/>
      <c r="C26" s="47"/>
      <c r="D26" s="47"/>
    </row>
    <row r="27" spans="1:4" ht="12.75">
      <c r="A27">
        <v>160</v>
      </c>
      <c r="B27" s="47"/>
      <c r="C27" s="47"/>
      <c r="D27" s="47"/>
    </row>
    <row r="28" spans="1:4" ht="12.75">
      <c r="A28">
        <v>170</v>
      </c>
      <c r="B28" s="47"/>
      <c r="C28" s="47"/>
      <c r="D28" s="47"/>
    </row>
    <row r="29" spans="1:4" ht="12.75">
      <c r="A29">
        <v>180</v>
      </c>
      <c r="B29" s="47"/>
      <c r="C29" s="47"/>
      <c r="D29" s="47"/>
    </row>
    <row r="30" spans="1:4" ht="12.75">
      <c r="A30">
        <v>190</v>
      </c>
      <c r="B30" s="47"/>
      <c r="C30" s="47"/>
      <c r="D30" s="47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M.Hanna</dc:creator>
  <cp:keywords/>
  <dc:description/>
  <cp:lastModifiedBy>Owner</cp:lastModifiedBy>
  <dcterms:created xsi:type="dcterms:W3CDTF">2004-09-30T13:38:31Z</dcterms:created>
  <dcterms:modified xsi:type="dcterms:W3CDTF">2006-01-15T17:06:50Z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-534127528</vt:i4>
  </property>
  <property fmtid="{D5CDD505-2E9C-101B-9397-08002B2CF9AE}" pid="3" name="_EmailSubject">
    <vt:lpwstr>DSS Demo</vt:lpwstr>
  </property>
  <property fmtid="{D5CDD505-2E9C-101B-9397-08002B2CF9AE}" pid="4" name="_AuthorEmail">
    <vt:lpwstr>michelle.hanna@cba.ufl.edu</vt:lpwstr>
  </property>
  <property fmtid="{D5CDD505-2E9C-101B-9397-08002B2CF9AE}" pid="5" name="_AuthorEmailDisplayName">
    <vt:lpwstr>MichelleHanna</vt:lpwstr>
  </property>
  <property fmtid="{D5CDD505-2E9C-101B-9397-08002B2CF9AE}" pid="6" name="_ReviewingToolsShownOnce">
    <vt:lpwstr/>
  </property>
</Properties>
</file>